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ata Input" sheetId="1" r:id="rId1"/>
    <sheet name="Dashboard" sheetId="2" r:id="rId2"/>
  </sheets>
  <definedNames>
    <definedName name="_xlnm.Print_Area" localSheetId="1">'Dashboard'!$A$1:$E$25</definedName>
    <definedName name="_xlnm.Print_Area" localSheetId="0">'Data Input'!$A$1:$D$140</definedName>
    <definedName name="_xlnm.Print_Titles" localSheetId="0">'Data Input'!$1:$8</definedName>
  </definedNames>
  <calcPr fullCalcOnLoad="1"/>
</workbook>
</file>

<file path=xl/sharedStrings.xml><?xml version="1.0" encoding="utf-8"?>
<sst xmlns="http://schemas.openxmlformats.org/spreadsheetml/2006/main" count="162" uniqueCount="111">
  <si>
    <t>Fiscal Stability</t>
  </si>
  <si>
    <t>Economic Strength</t>
  </si>
  <si>
    <t>Public Safety</t>
  </si>
  <si>
    <t>Quality of Life</t>
  </si>
  <si>
    <t>Debt burden per capita</t>
  </si>
  <si>
    <t>% of community with access to high speed broadband</t>
  </si>
  <si>
    <t>Unfunded OPEB  liability as a % of annual GF revenue</t>
  </si>
  <si>
    <t>Fund Balance as % of Annual GF Expenditures</t>
  </si>
  <si>
    <t>Ratio of road funding to total GF expenditures</t>
  </si>
  <si>
    <t>Violent crimes per thousand</t>
  </si>
  <si>
    <t>Property crimes per thousand</t>
  </si>
  <si>
    <t>Average age of critical infrastructure (years)</t>
  </si>
  <si>
    <t>Percent of community being provided with curbside recycling</t>
  </si>
  <si>
    <t>Traffic injuries or fatalities</t>
  </si>
  <si>
    <t>Utilize the most recent audited financial statements as the source data.</t>
  </si>
  <si>
    <t>Data should be updated at least annually, but communities are encouraged to update the dashboards more frequently.</t>
  </si>
  <si>
    <t xml:space="preserve"> </t>
  </si>
  <si>
    <t>Bad</t>
  </si>
  <si>
    <t>Good</t>
  </si>
  <si>
    <t>Performance</t>
  </si>
  <si>
    <t>Neutral</t>
  </si>
  <si>
    <t>Population</t>
  </si>
  <si>
    <t>General Fund Expenditures</t>
  </si>
  <si>
    <t>Comments</t>
  </si>
  <si>
    <t>Expenditures per capita</t>
  </si>
  <si>
    <t xml:space="preserve">Fund Balance </t>
  </si>
  <si>
    <t>OPEB funding:</t>
  </si>
  <si>
    <t>Actuarial value of assets</t>
  </si>
  <si>
    <t>Actuarial accrued liability</t>
  </si>
  <si>
    <t>General Fund revenue</t>
  </si>
  <si>
    <t>Total direct debt</t>
  </si>
  <si>
    <t>Pension funding:</t>
  </si>
  <si>
    <t>Overfunded (Unfunded)</t>
  </si>
  <si>
    <t>Combined overfunding (underfunding)</t>
  </si>
  <si>
    <t>Total direct debt, from the FS:</t>
  </si>
  <si>
    <t>Bonds, notes &amp; contracts payable</t>
  </si>
  <si>
    <t>Capital leases</t>
  </si>
  <si>
    <t>Road expenditures:</t>
  </si>
  <si>
    <t>Major streets fund</t>
  </si>
  <si>
    <t>Local streets fund</t>
  </si>
  <si>
    <t>Municipal streets fund</t>
  </si>
  <si>
    <t>Total road expenditures</t>
  </si>
  <si>
    <t>Number of current active employees</t>
  </si>
  <si>
    <t>Ratio</t>
  </si>
  <si>
    <t>Percentage of road funding provided by the General Fund</t>
  </si>
  <si>
    <t>Transfers from the General Fund into:</t>
  </si>
  <si>
    <t>Total General Fund funding</t>
  </si>
  <si>
    <t xml:space="preserve">Ratio of pensioners to employees </t>
  </si>
  <si>
    <t>% with access (not how many residents are actively utilizing the service).</t>
  </si>
  <si>
    <t>Sewer lines</t>
  </si>
  <si>
    <t>Water lines</t>
  </si>
  <si>
    <t>Historical cost</t>
  </si>
  <si>
    <t>Accumulated depreciation</t>
  </si>
  <si>
    <t>Roads</t>
  </si>
  <si>
    <t>Average depreciable life (in years)</t>
  </si>
  <si>
    <t>Average age</t>
  </si>
  <si>
    <t>component of the weighted average</t>
  </si>
  <si>
    <t>Storm drains</t>
  </si>
  <si>
    <t>Weighted average:</t>
  </si>
  <si>
    <t>Total cost of critical infrastructure</t>
  </si>
  <si>
    <t>Average age of critical infrastructure</t>
  </si>
  <si>
    <t>Number of homes</t>
  </si>
  <si>
    <t>Population aged 25 and over</t>
  </si>
  <si>
    <t>Number with Bachelor's degree or higher</t>
  </si>
  <si>
    <t>% of community age 25+ with bachelor's degree or higher</t>
  </si>
  <si>
    <t xml:space="preserve">Violent crimes </t>
  </si>
  <si>
    <t xml:space="preserve">Property crimes </t>
  </si>
  <si>
    <t>Miles of sidewalks and non-motorized paths/trails</t>
  </si>
  <si>
    <t>Arts, recreation &amp; culture expenditures</t>
  </si>
  <si>
    <t>Acres of parks</t>
  </si>
  <si>
    <t>Population where curbside recycling is offered</t>
  </si>
  <si>
    <t>We suggest you "Hide" this tab before publishing the Excel file to your web site.</t>
  </si>
  <si>
    <t>Trend</t>
  </si>
  <si>
    <t>Enter Your Own Critical Infrastructure</t>
  </si>
  <si>
    <t>Alternatively, you might consider using All Governmental funds' spending per capita;</t>
  </si>
  <si>
    <t>Information for this section should be in the footnote disclosures of your annual financial statement; it also can be obtained from your actuarial valuation.</t>
  </si>
  <si>
    <t>Number of retirees participating in the Defined Benefit pension systems</t>
  </si>
  <si>
    <t>% of homes with access to highspeed internet</t>
  </si>
  <si>
    <t>Number of homes with access to highspeed internet</t>
  </si>
  <si>
    <t>Report consistent with the Michigan Incident Crime Reporting guidelines.</t>
  </si>
  <si>
    <t>Traffic  incidents from the UD-10</t>
  </si>
  <si>
    <t>The UD-10 does not distinguish between serious injury and minor injury.</t>
  </si>
  <si>
    <t>Utilize the most recent audited Act 51 reports as the source data.</t>
  </si>
  <si>
    <t>Miles of sidewalks and non-motorized paths/trails as a factor of total miles of local/major roads &amp; streets</t>
  </si>
  <si>
    <t>Total miles of local/major roads &amp; streets</t>
  </si>
  <si>
    <t>Acres of parks per thousand residents</t>
  </si>
  <si>
    <t>Report the number of acres of total parkland, developed and undeveloped.</t>
  </si>
  <si>
    <t>Buildings need not be reported.</t>
  </si>
  <si>
    <t>Local Unit Name:</t>
  </si>
  <si>
    <t>Local Unit Code:</t>
  </si>
  <si>
    <t>Performance Dashboard</t>
  </si>
  <si>
    <t>OPEB is other post-employment benefits.</t>
  </si>
  <si>
    <t>Communities may report other measures for each category that are unique or important to their community.</t>
  </si>
  <si>
    <t>All reported data may be footnoted to explain the reported scores.</t>
  </si>
  <si>
    <t>% with access to curbside recycling (not necessarily actively participating).</t>
  </si>
  <si>
    <t>Metric</t>
  </si>
  <si>
    <t xml:space="preserve">Performance Indicator (is an increase Good, Bad, or Neutral) </t>
  </si>
  <si>
    <t xml:space="preserve">Percentage Threshold for Good or Bad </t>
  </si>
  <si>
    <t>Hide columns F,G, H &amp; I  before publishing.  Also, hide the "Data Input" tab.</t>
  </si>
  <si>
    <t>Annual General Fund expenditures per capita</t>
  </si>
  <si>
    <t>Fund Balance as % of annual General Fund expenditures</t>
  </si>
  <si>
    <t>Unfunded pension &amp; OPEB liability, as a % of annual General Fund revenue</t>
  </si>
  <si>
    <t xml:space="preserve">% of community age 25+ with Bachelor's degree or higher </t>
  </si>
  <si>
    <t>Percent of General Fund expenditures committed to arts, culture and recreation</t>
  </si>
  <si>
    <t>however, you will need to change the title in cell A11.</t>
  </si>
  <si>
    <t>Alternative: % of High school graduates going to college (data point is available from the local school district); however, you must change the title name in A70.</t>
  </si>
  <si>
    <t>DATA INPUT PAGE FOR PERFORMANCE DASHBOARD</t>
  </si>
  <si>
    <t>2020</t>
  </si>
  <si>
    <t>2019</t>
  </si>
  <si>
    <t>City of Caro</t>
  </si>
  <si>
    <t>792005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</si>
</sst>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.0_);_(* \(#,##0.0\);_(* &quot;-&quot;_);_(@_)"/>
    <numFmt numFmtId="167" formatCode="_(* #,##0.0_);_(* \(#,##0.0\);_(* &quot;-&quot;?_);_(@_)"/>
    <numFmt numFmtId="168" formatCode="_(* #,##0.000_);_(* \(#,##0.0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12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u val="singleAccounting"/>
      <sz val="12"/>
      <color indexed="8"/>
      <name val="Arial"/>
      <family val="2"/>
    </font>
    <font>
      <i/>
      <sz val="11"/>
      <color indexed="23"/>
      <name val="Arial"/>
      <family val="2"/>
    </font>
    <font>
      <u val="single"/>
      <sz val="12"/>
      <color indexed="8"/>
      <name val="Arial"/>
      <family val="2"/>
    </font>
    <font>
      <b/>
      <u val="singleAccounting"/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rgb="FF0052F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u val="singleAccounting"/>
      <sz val="12"/>
      <color theme="1"/>
      <name val="Arial"/>
      <family val="2"/>
    </font>
    <font>
      <i/>
      <sz val="11"/>
      <color theme="0" tint="-0.4999699890613556"/>
      <name val="Arial"/>
      <family val="2"/>
    </font>
    <font>
      <u val="single"/>
      <sz val="12"/>
      <color theme="1"/>
      <name val="Arial"/>
      <family val="2"/>
    </font>
    <font>
      <b/>
      <u val="singleAccounting"/>
      <sz val="14"/>
      <color theme="1"/>
      <name val="Arial"/>
      <family val="2"/>
    </font>
    <font>
      <b/>
      <sz val="12"/>
      <color rgb="FF2545E7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1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1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41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41" fontId="0" fillId="0" borderId="0" xfId="0" applyFont="1" applyAlignment="1">
      <alignment/>
    </xf>
    <xf numFmtId="41" fontId="55" fillId="0" borderId="0" xfId="0" applyFont="1" applyAlignment="1">
      <alignment wrapText="1"/>
    </xf>
    <xf numFmtId="41" fontId="55" fillId="0" borderId="0" xfId="0" applyFont="1" applyAlignment="1">
      <alignment/>
    </xf>
    <xf numFmtId="41" fontId="55" fillId="33" borderId="0" xfId="0" applyFont="1" applyFill="1" applyAlignment="1">
      <alignment/>
    </xf>
    <xf numFmtId="41" fontId="56" fillId="33" borderId="10" xfId="0" applyFont="1" applyFill="1" applyBorder="1" applyAlignment="1">
      <alignment horizontal="center"/>
    </xf>
    <xf numFmtId="2" fontId="55" fillId="33" borderId="0" xfId="0" applyNumberFormat="1" applyFont="1" applyFill="1" applyAlignment="1">
      <alignment vertical="center"/>
    </xf>
    <xf numFmtId="41" fontId="55" fillId="33" borderId="0" xfId="0" applyFont="1" applyFill="1" applyAlignment="1">
      <alignment wrapText="1"/>
    </xf>
    <xf numFmtId="41" fontId="57" fillId="0" borderId="0" xfId="0" applyFont="1" applyAlignment="1">
      <alignment/>
    </xf>
    <xf numFmtId="49" fontId="56" fillId="33" borderId="10" xfId="0" applyNumberFormat="1" applyFont="1" applyFill="1" applyBorder="1" applyAlignment="1">
      <alignment horizontal="center"/>
    </xf>
    <xf numFmtId="41" fontId="56" fillId="33" borderId="10" xfId="0" applyFont="1" applyFill="1" applyBorder="1" applyAlignment="1">
      <alignment/>
    </xf>
    <xf numFmtId="41" fontId="55" fillId="0" borderId="0" xfId="0" applyFont="1" applyAlignment="1">
      <alignment/>
    </xf>
    <xf numFmtId="41" fontId="58" fillId="0" borderId="0" xfId="0" applyFont="1" applyAlignment="1" applyProtection="1">
      <alignment horizontal="centerContinuous"/>
      <protection locked="0"/>
    </xf>
    <xf numFmtId="0" fontId="59" fillId="7" borderId="11" xfId="0" applyNumberFormat="1" applyFont="1" applyFill="1" applyBorder="1" applyAlignment="1">
      <alignment wrapText="1"/>
    </xf>
    <xf numFmtId="0" fontId="59" fillId="4" borderId="11" xfId="0" applyNumberFormat="1" applyFont="1" applyFill="1" applyBorder="1" applyAlignment="1">
      <alignment wrapText="1"/>
    </xf>
    <xf numFmtId="0" fontId="59" fillId="3" borderId="11" xfId="0" applyNumberFormat="1" applyFont="1" applyFill="1" applyBorder="1" applyAlignment="1">
      <alignment wrapText="1"/>
    </xf>
    <xf numFmtId="0" fontId="59" fillId="2" borderId="11" xfId="0" applyNumberFormat="1" applyFont="1" applyFill="1" applyBorder="1" applyAlignment="1">
      <alignment wrapText="1"/>
    </xf>
    <xf numFmtId="165" fontId="59" fillId="0" borderId="11" xfId="0" applyNumberFormat="1" applyFont="1" applyFill="1" applyBorder="1" applyAlignment="1">
      <alignment horizontal="center"/>
    </xf>
    <xf numFmtId="164" fontId="59" fillId="33" borderId="11" xfId="44" applyNumberFormat="1" applyFont="1" applyFill="1" applyBorder="1" applyAlignment="1">
      <alignment horizontal="center"/>
    </xf>
    <xf numFmtId="164" fontId="59" fillId="33" borderId="11" xfId="60" applyNumberFormat="1" applyFont="1" applyFill="1" applyBorder="1" applyAlignment="1">
      <alignment horizontal="center" vertical="center"/>
    </xf>
    <xf numFmtId="9" fontId="59" fillId="33" borderId="11" xfId="60" applyFont="1" applyFill="1" applyBorder="1" applyAlignment="1">
      <alignment horizontal="center"/>
    </xf>
    <xf numFmtId="164" fontId="59" fillId="33" borderId="11" xfId="60" applyNumberFormat="1" applyFont="1" applyFill="1" applyBorder="1" applyAlignment="1">
      <alignment horizontal="center"/>
    </xf>
    <xf numFmtId="43" fontId="59" fillId="33" borderId="11" xfId="0" applyNumberFormat="1" applyFont="1" applyFill="1" applyBorder="1" applyAlignment="1">
      <alignment horizontal="center"/>
    </xf>
    <xf numFmtId="41" fontId="59" fillId="33" borderId="11" xfId="0" applyFont="1" applyFill="1" applyBorder="1" applyAlignment="1">
      <alignment horizontal="center"/>
    </xf>
    <xf numFmtId="41" fontId="55" fillId="0" borderId="11" xfId="0" applyFont="1" applyBorder="1" applyAlignment="1">
      <alignment horizontal="center"/>
    </xf>
    <xf numFmtId="2" fontId="59" fillId="33" borderId="11" xfId="0" applyNumberFormat="1" applyFont="1" applyFill="1" applyBorder="1" applyAlignment="1">
      <alignment horizontal="center" wrapText="1"/>
    </xf>
    <xf numFmtId="166" fontId="59" fillId="33" borderId="11" xfId="0" applyNumberFormat="1" applyFont="1" applyFill="1" applyBorder="1" applyAlignment="1">
      <alignment horizontal="center"/>
    </xf>
    <xf numFmtId="9" fontId="59" fillId="0" borderId="11" xfId="60" applyFont="1" applyBorder="1" applyAlignment="1">
      <alignment horizontal="center"/>
    </xf>
    <xf numFmtId="41" fontId="56" fillId="33" borderId="11" xfId="0" applyFont="1" applyFill="1" applyBorder="1" applyAlignment="1">
      <alignment horizontal="center" wrapText="1"/>
    </xf>
    <xf numFmtId="0" fontId="56" fillId="0" borderId="12" xfId="0" applyNumberFormat="1" applyFont="1" applyBorder="1" applyAlignment="1">
      <alignment horizontal="center" wrapText="1"/>
    </xf>
    <xf numFmtId="0" fontId="56" fillId="33" borderId="11" xfId="0" applyNumberFormat="1" applyFont="1" applyFill="1" applyBorder="1" applyAlignment="1">
      <alignment horizontal="center" wrapText="1"/>
    </xf>
    <xf numFmtId="164" fontId="0" fillId="34" borderId="0" xfId="0" applyNumberFormat="1" applyFill="1" applyAlignment="1" applyProtection="1">
      <alignment/>
      <protection locked="0"/>
    </xf>
    <xf numFmtId="49" fontId="60" fillId="0" borderId="0" xfId="0" applyNumberFormat="1" applyFont="1" applyAlignment="1">
      <alignment/>
    </xf>
    <xf numFmtId="49" fontId="60" fillId="0" borderId="0" xfId="0" applyNumberFormat="1" applyFont="1" applyFill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33" borderId="11" xfId="0" applyNumberFormat="1" applyFont="1" applyFill="1" applyBorder="1" applyAlignment="1">
      <alignment wrapText="1"/>
    </xf>
    <xf numFmtId="41" fontId="60" fillId="0" borderId="0" xfId="0" applyFont="1" applyAlignment="1">
      <alignment/>
    </xf>
    <xf numFmtId="49" fontId="61" fillId="0" borderId="0" xfId="0" applyNumberFormat="1" applyFont="1" applyAlignment="1">
      <alignment horizontal="center"/>
    </xf>
    <xf numFmtId="41" fontId="60" fillId="0" borderId="13" xfId="0" applyNumberFormat="1" applyFont="1" applyBorder="1" applyAlignment="1">
      <alignment/>
    </xf>
    <xf numFmtId="164" fontId="60" fillId="0" borderId="13" xfId="60" applyNumberFormat="1" applyFont="1" applyBorder="1" applyAlignment="1">
      <alignment/>
    </xf>
    <xf numFmtId="41" fontId="60" fillId="0" borderId="14" xfId="0" applyFont="1" applyBorder="1" applyAlignment="1">
      <alignment/>
    </xf>
    <xf numFmtId="9" fontId="60" fillId="0" borderId="13" xfId="60" applyFont="1" applyBorder="1" applyAlignment="1">
      <alignment/>
    </xf>
    <xf numFmtId="41" fontId="60" fillId="0" borderId="13" xfId="0" applyFont="1" applyBorder="1" applyAlignment="1">
      <alignment/>
    </xf>
    <xf numFmtId="164" fontId="60" fillId="0" borderId="13" xfId="0" applyNumberFormat="1" applyFont="1" applyBorder="1" applyAlignment="1">
      <alignment/>
    </xf>
    <xf numFmtId="43" fontId="60" fillId="0" borderId="13" xfId="0" applyNumberFormat="1" applyFont="1" applyBorder="1" applyAlignment="1">
      <alignment/>
    </xf>
    <xf numFmtId="41" fontId="60" fillId="35" borderId="0" xfId="0" applyFont="1" applyFill="1" applyAlignment="1">
      <alignment/>
    </xf>
    <xf numFmtId="43" fontId="62" fillId="35" borderId="0" xfId="0" applyNumberFormat="1" applyFont="1" applyFill="1" applyAlignment="1">
      <alignment/>
    </xf>
    <xf numFmtId="166" fontId="60" fillId="0" borderId="13" xfId="0" applyNumberFormat="1" applyFont="1" applyBorder="1" applyAlignment="1">
      <alignment/>
    </xf>
    <xf numFmtId="168" fontId="60" fillId="0" borderId="13" xfId="0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63" fillId="0" borderId="0" xfId="0" applyNumberFormat="1" applyFont="1" applyAlignment="1">
      <alignment horizontal="center"/>
    </xf>
    <xf numFmtId="49" fontId="59" fillId="7" borderId="11" xfId="0" applyNumberFormat="1" applyFont="1" applyFill="1" applyBorder="1" applyAlignment="1">
      <alignment wrapText="1"/>
    </xf>
    <xf numFmtId="49" fontId="60" fillId="0" borderId="0" xfId="0" applyNumberFormat="1" applyFont="1" applyAlignment="1">
      <alignment horizontal="left" indent="1"/>
    </xf>
    <xf numFmtId="49" fontId="60" fillId="0" borderId="0" xfId="0" applyNumberFormat="1" applyFont="1" applyAlignment="1">
      <alignment horizontal="left" indent="2"/>
    </xf>
    <xf numFmtId="49" fontId="60" fillId="0" borderId="0" xfId="0" applyNumberFormat="1" applyFont="1" applyAlignment="1">
      <alignment horizontal="left"/>
    </xf>
    <xf numFmtId="49" fontId="60" fillId="0" borderId="0" xfId="0" applyNumberFormat="1" applyFont="1" applyAlignment="1">
      <alignment horizontal="left" indent="3"/>
    </xf>
    <xf numFmtId="49" fontId="60" fillId="0" borderId="0" xfId="0" applyNumberFormat="1" applyFont="1" applyAlignment="1">
      <alignment wrapText="1"/>
    </xf>
    <xf numFmtId="49" fontId="59" fillId="4" borderId="11" xfId="0" applyNumberFormat="1" applyFont="1" applyFill="1" applyBorder="1" applyAlignment="1">
      <alignment horizontal="center" wrapText="1"/>
    </xf>
    <xf numFmtId="49" fontId="59" fillId="4" borderId="11" xfId="0" applyNumberFormat="1" applyFont="1" applyFill="1" applyBorder="1" applyAlignment="1">
      <alignment wrapText="1"/>
    </xf>
    <xf numFmtId="49" fontId="60" fillId="0" borderId="0" xfId="0" applyNumberFormat="1" applyFont="1" applyAlignment="1">
      <alignment horizontal="left" wrapText="1" indent="1"/>
    </xf>
    <xf numFmtId="49" fontId="62" fillId="0" borderId="0" xfId="0" applyNumberFormat="1" applyFont="1" applyAlignment="1">
      <alignment horizontal="left" indent="3"/>
    </xf>
    <xf numFmtId="49" fontId="59" fillId="3" borderId="11" xfId="0" applyNumberFormat="1" applyFont="1" applyFill="1" applyBorder="1" applyAlignment="1">
      <alignment horizontal="center" wrapText="1"/>
    </xf>
    <xf numFmtId="49" fontId="59" fillId="3" borderId="11" xfId="0" applyNumberFormat="1" applyFont="1" applyFill="1" applyBorder="1" applyAlignment="1">
      <alignment wrapText="1"/>
    </xf>
    <xf numFmtId="49" fontId="59" fillId="2" borderId="11" xfId="0" applyNumberFormat="1" applyFont="1" applyFill="1" applyBorder="1" applyAlignment="1">
      <alignment horizontal="center" wrapText="1"/>
    </xf>
    <xf numFmtId="49" fontId="59" fillId="2" borderId="11" xfId="0" applyNumberFormat="1" applyFont="1" applyFill="1" applyBorder="1" applyAlignment="1">
      <alignment wrapText="1"/>
    </xf>
    <xf numFmtId="49" fontId="64" fillId="0" borderId="0" xfId="0" applyNumberFormat="1" applyFont="1" applyAlignment="1">
      <alignment/>
    </xf>
    <xf numFmtId="49" fontId="60" fillId="0" borderId="0" xfId="0" applyNumberFormat="1" applyFont="1" applyAlignment="1">
      <alignment horizontal="left" wrapText="1"/>
    </xf>
    <xf numFmtId="49" fontId="60" fillId="13" borderId="0" xfId="44" applyNumberFormat="1" applyFont="1" applyFill="1" applyAlignment="1">
      <alignment horizontal="left" wrapText="1"/>
    </xf>
    <xf numFmtId="49" fontId="60" fillId="13" borderId="0" xfId="0" applyNumberFormat="1" applyFont="1" applyFill="1" applyAlignment="1">
      <alignment horizontal="left" wrapText="1"/>
    </xf>
    <xf numFmtId="0" fontId="65" fillId="0" borderId="0" xfId="0" applyNumberFormat="1" applyFont="1" applyFill="1" applyBorder="1" applyAlignment="1">
      <alignment wrapText="1"/>
    </xf>
    <xf numFmtId="41" fontId="55" fillId="0" borderId="0" xfId="0" applyFont="1" applyFill="1" applyAlignment="1">
      <alignment/>
    </xf>
    <xf numFmtId="49" fontId="60" fillId="36" borderId="0" xfId="0" applyNumberFormat="1" applyFont="1" applyFill="1" applyAlignment="1">
      <alignment/>
    </xf>
    <xf numFmtId="41" fontId="60" fillId="36" borderId="0" xfId="0" applyFont="1" applyFill="1" applyAlignment="1">
      <alignment/>
    </xf>
    <xf numFmtId="41" fontId="60" fillId="36" borderId="15" xfId="0" applyFont="1" applyFill="1" applyBorder="1" applyAlignment="1">
      <alignment/>
    </xf>
    <xf numFmtId="49" fontId="66" fillId="0" borderId="16" xfId="0" applyNumberFormat="1" applyFont="1" applyBorder="1" applyAlignment="1">
      <alignment/>
    </xf>
    <xf numFmtId="41" fontId="0" fillId="36" borderId="0" xfId="0" applyFill="1" applyAlignment="1">
      <alignment/>
    </xf>
    <xf numFmtId="41" fontId="59" fillId="36" borderId="0" xfId="0" applyFont="1" applyFill="1" applyBorder="1" applyAlignment="1">
      <alignment horizontal="left" wrapText="1"/>
    </xf>
    <xf numFmtId="0" fontId="67" fillId="36" borderId="0" xfId="0" applyNumberFormat="1" applyFont="1" applyFill="1" applyAlignment="1" applyProtection="1">
      <alignment/>
      <protection locked="0"/>
    </xf>
    <xf numFmtId="41" fontId="68" fillId="36" borderId="0" xfId="0" applyFont="1" applyFill="1" applyBorder="1" applyAlignment="1" applyProtection="1">
      <alignment horizontal="left" wrapText="1"/>
      <protection locked="0"/>
    </xf>
    <xf numFmtId="41" fontId="67" fillId="36" borderId="0" xfId="0" applyFont="1" applyFill="1" applyAlignment="1" applyProtection="1">
      <alignment/>
      <protection locked="0"/>
    </xf>
    <xf numFmtId="41" fontId="53" fillId="36" borderId="0" xfId="0" applyFont="1" applyFill="1" applyBorder="1" applyAlignment="1" applyProtection="1">
      <alignment/>
      <protection locked="0"/>
    </xf>
    <xf numFmtId="41" fontId="56" fillId="36" borderId="0" xfId="0" applyFont="1" applyFill="1" applyBorder="1" applyAlignment="1" applyProtection="1">
      <alignment horizontal="left" wrapText="1"/>
      <protection locked="0"/>
    </xf>
    <xf numFmtId="44" fontId="59" fillId="36" borderId="0" xfId="44" applyFont="1" applyFill="1" applyBorder="1" applyAlignment="1" applyProtection="1">
      <alignment horizontal="left" wrapText="1"/>
      <protection locked="0"/>
    </xf>
    <xf numFmtId="0" fontId="59" fillId="36" borderId="0" xfId="44" applyNumberFormat="1" applyFont="1" applyFill="1" applyBorder="1" applyAlignment="1" applyProtection="1">
      <alignment horizontal="left" wrapText="1"/>
      <protection locked="0"/>
    </xf>
    <xf numFmtId="41" fontId="59" fillId="36" borderId="0" xfId="0" applyFont="1" applyFill="1" applyBorder="1" applyAlignment="1" applyProtection="1">
      <alignment horizontal="left" wrapText="1"/>
      <protection locked="0"/>
    </xf>
    <xf numFmtId="41" fontId="0" fillId="36" borderId="0" xfId="0" applyFill="1" applyAlignment="1" applyProtection="1">
      <alignment/>
      <protection locked="0"/>
    </xf>
    <xf numFmtId="41" fontId="0" fillId="36" borderId="0" xfId="0" applyFill="1" applyBorder="1" applyAlignment="1" applyProtection="1">
      <alignment/>
      <protection locked="0"/>
    </xf>
    <xf numFmtId="41" fontId="55" fillId="0" borderId="0" xfId="0" applyFont="1" applyFill="1" applyAlignment="1">
      <alignment wrapText="1"/>
    </xf>
    <xf numFmtId="44" fontId="55" fillId="0" borderId="0" xfId="44" applyFont="1" applyFill="1" applyAlignment="1">
      <alignment/>
    </xf>
    <xf numFmtId="44" fontId="55" fillId="0" borderId="0" xfId="44" applyFont="1" applyFill="1" applyAlignment="1">
      <alignment/>
    </xf>
    <xf numFmtId="41" fontId="0" fillId="0" borderId="0" xfId="0" applyFill="1" applyAlignment="1">
      <alignment/>
    </xf>
    <xf numFmtId="41" fontId="59" fillId="0" borderId="0" xfId="0" applyFont="1" applyFill="1" applyBorder="1" applyAlignment="1">
      <alignment horizontal="left" wrapText="1"/>
    </xf>
    <xf numFmtId="41" fontId="55" fillId="0" borderId="0" xfId="0" applyFont="1" applyFill="1" applyAlignment="1">
      <alignment/>
    </xf>
    <xf numFmtId="41" fontId="1" fillId="36" borderId="0" xfId="0" applyFont="1" applyFill="1" applyAlignment="1" applyProtection="1">
      <alignment vertical="center"/>
      <protection locked="0"/>
    </xf>
    <xf numFmtId="41" fontId="69" fillId="0" borderId="0" xfId="0" applyFont="1" applyAlignment="1">
      <alignment horizontal="center" wrapText="1"/>
    </xf>
    <xf numFmtId="41" fontId="55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00CC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tabSelected="1" workbookViewId="0" topLeftCell="A113">
      <selection activeCell="B123" sqref="B123"/>
    </sheetView>
  </sheetViews>
  <sheetFormatPr defaultColWidth="9.140625" defaultRowHeight="15"/>
  <cols>
    <col min="1" max="1" width="47.421875" style="31" customWidth="1"/>
    <col min="2" max="3" width="11.57421875" style="35" bestFit="1" customWidth="1"/>
    <col min="4" max="4" width="77.57421875" style="53" customWidth="1"/>
    <col min="5" max="5" width="53.421875" style="35" customWidth="1"/>
    <col min="6" max="16384" width="9.140625" style="35" customWidth="1"/>
  </cols>
  <sheetData>
    <row r="1" spans="1:4" ht="21">
      <c r="A1" s="73" t="s">
        <v>106</v>
      </c>
      <c r="B1" s="73"/>
      <c r="C1" s="73"/>
      <c r="D1" s="64"/>
    </row>
    <row r="3" spans="1:2" ht="13.5">
      <c r="A3" s="31" t="s">
        <v>88</v>
      </c>
      <c r="B3" s="70" t="s">
        <v>109</v>
      </c>
    </row>
    <row r="4" spans="1:2" ht="13.5">
      <c r="A4" s="48" t="s">
        <v>89</v>
      </c>
      <c r="B4" s="70" t="s">
        <v>110</v>
      </c>
    </row>
    <row r="5" ht="13.5">
      <c r="A5" s="32" t="s">
        <v>71</v>
      </c>
    </row>
    <row r="6" ht="13.5">
      <c r="A6" s="32"/>
    </row>
    <row r="8" spans="1:4" ht="16.5">
      <c r="A8" s="49" t="s">
        <v>95</v>
      </c>
      <c r="B8" s="36" t="s">
        <v>108</v>
      </c>
      <c r="C8" s="36" t="s">
        <v>107</v>
      </c>
      <c r="D8" s="49" t="s">
        <v>23</v>
      </c>
    </row>
    <row r="9" spans="1:3" ht="13.5">
      <c r="A9" s="31" t="s">
        <v>21</v>
      </c>
      <c r="B9" s="71">
        <v>4064</v>
      </c>
      <c r="C9" s="71">
        <v>4064</v>
      </c>
    </row>
    <row r="11" spans="1:4" ht="15">
      <c r="A11" s="50" t="s">
        <v>99</v>
      </c>
      <c r="D11" s="53" t="s">
        <v>74</v>
      </c>
    </row>
    <row r="12" spans="1:4" ht="13.5">
      <c r="A12" s="31" t="s">
        <v>22</v>
      </c>
      <c r="B12" s="71">
        <v>1218889</v>
      </c>
      <c r="C12" s="71">
        <v>1388810</v>
      </c>
      <c r="D12" s="53" t="s">
        <v>104</v>
      </c>
    </row>
    <row r="13" spans="1:3" ht="14.25" thickBot="1">
      <c r="A13" s="31" t="s">
        <v>24</v>
      </c>
      <c r="B13" s="37">
        <f>+B12/B9</f>
        <v>299.92347440944883</v>
      </c>
      <c r="C13" s="37">
        <f>+C12/C9</f>
        <v>341.7347440944882</v>
      </c>
    </row>
    <row r="14" ht="30" thickTop="1">
      <c r="A14" s="50" t="s">
        <v>100</v>
      </c>
    </row>
    <row r="15" spans="1:3" ht="13.5">
      <c r="A15" s="31" t="s">
        <v>25</v>
      </c>
      <c r="B15" s="71">
        <v>3917409</v>
      </c>
      <c r="C15" s="71">
        <v>4220135</v>
      </c>
    </row>
    <row r="16" spans="1:3" ht="14.25" thickBot="1">
      <c r="A16" s="31" t="s">
        <v>7</v>
      </c>
      <c r="B16" s="38">
        <f>+B15/B12</f>
        <v>3.2139177562517998</v>
      </c>
      <c r="C16" s="38">
        <f>+C15/C12</f>
        <v>3.038669796444438</v>
      </c>
    </row>
    <row r="17" spans="1:4" ht="30" thickTop="1">
      <c r="A17" s="50" t="s">
        <v>101</v>
      </c>
      <c r="D17" s="65" t="s">
        <v>75</v>
      </c>
    </row>
    <row r="18" ht="13.5">
      <c r="A18" s="31" t="s">
        <v>31</v>
      </c>
    </row>
    <row r="19" spans="1:3" ht="13.5">
      <c r="A19" s="51" t="s">
        <v>27</v>
      </c>
      <c r="B19" s="71">
        <v>1673035</v>
      </c>
      <c r="C19" s="71">
        <v>1626713</v>
      </c>
    </row>
    <row r="20" spans="1:3" ht="13.5">
      <c r="A20" s="51" t="s">
        <v>28</v>
      </c>
      <c r="B20" s="71">
        <v>1438225</v>
      </c>
      <c r="C20" s="71">
        <v>1431582</v>
      </c>
    </row>
    <row r="21" spans="1:3" ht="13.5">
      <c r="A21" s="52" t="s">
        <v>32</v>
      </c>
      <c r="B21" s="35">
        <f>+B19-B20</f>
        <v>234810</v>
      </c>
      <c r="C21" s="35">
        <f>+C19-C20</f>
        <v>195131</v>
      </c>
    </row>
    <row r="22" spans="1:4" ht="13.5">
      <c r="A22" s="31" t="s">
        <v>26</v>
      </c>
      <c r="D22" s="53" t="s">
        <v>91</v>
      </c>
    </row>
    <row r="23" spans="1:3" ht="13.5">
      <c r="A23" s="51" t="s">
        <v>27</v>
      </c>
      <c r="B23" s="71">
        <v>0</v>
      </c>
      <c r="C23" s="71">
        <v>0</v>
      </c>
    </row>
    <row r="24" spans="1:3" ht="13.5">
      <c r="A24" s="51" t="s">
        <v>28</v>
      </c>
      <c r="B24" s="71">
        <v>0</v>
      </c>
      <c r="C24" s="71">
        <v>0</v>
      </c>
    </row>
    <row r="25" spans="1:3" ht="13.5">
      <c r="A25" s="52" t="s">
        <v>32</v>
      </c>
      <c r="B25" s="35">
        <f>+B23-B24</f>
        <v>0</v>
      </c>
      <c r="C25" s="35">
        <f>+C23-C24</f>
        <v>0</v>
      </c>
    </row>
    <row r="26" spans="1:3" ht="13.5">
      <c r="A26" s="31" t="s">
        <v>33</v>
      </c>
      <c r="B26" s="39">
        <f>+B25+B21</f>
        <v>234810</v>
      </c>
      <c r="C26" s="39">
        <f>+C25+C21</f>
        <v>195131</v>
      </c>
    </row>
    <row r="27" spans="1:3" ht="13.5">
      <c r="A27" s="31" t="s">
        <v>29</v>
      </c>
      <c r="B27" s="71">
        <v>2117239</v>
      </c>
      <c r="C27" s="71">
        <v>2125251</v>
      </c>
    </row>
    <row r="28" spans="1:3" ht="14.25" thickBot="1">
      <c r="A28" s="52" t="s">
        <v>6</v>
      </c>
      <c r="B28" s="40" t="str">
        <f>IF(B26&gt;0,"Overfunded",-B26/B27)</f>
        <v>Overfunded</v>
      </c>
      <c r="C28" s="40" t="str">
        <f>IF(C26&gt;0,"Overfunded",-C26/C27)</f>
        <v>Overfunded</v>
      </c>
    </row>
    <row r="29" ht="15" thickTop="1">
      <c r="A29" s="50" t="s">
        <v>4</v>
      </c>
    </row>
    <row r="30" ht="13.5">
      <c r="A30" s="31" t="s">
        <v>34</v>
      </c>
    </row>
    <row r="31" spans="1:3" ht="13.5">
      <c r="A31" s="51" t="s">
        <v>35</v>
      </c>
      <c r="B31" s="71">
        <v>4909316</v>
      </c>
      <c r="C31" s="71">
        <v>4796852</v>
      </c>
    </row>
    <row r="32" spans="1:3" ht="13.5">
      <c r="A32" s="51" t="s">
        <v>36</v>
      </c>
      <c r="B32" s="71">
        <v>0</v>
      </c>
      <c r="C32" s="71">
        <v>0</v>
      </c>
    </row>
    <row r="33" spans="1:3" ht="13.5">
      <c r="A33" s="52" t="s">
        <v>30</v>
      </c>
      <c r="B33" s="39">
        <f>SUM(B30:B32)</f>
        <v>4909316</v>
      </c>
      <c r="C33" s="39">
        <f>SUM(C30:C32)</f>
        <v>4796852</v>
      </c>
    </row>
    <row r="34" spans="1:3" ht="14.25" thickBot="1">
      <c r="A34" s="51" t="s">
        <v>4</v>
      </c>
      <c r="B34" s="41">
        <f>+B33/B9</f>
        <v>1208.0009842519685</v>
      </c>
      <c r="C34" s="41">
        <f>+C33/C9</f>
        <v>1180.3277559055118</v>
      </c>
    </row>
    <row r="35" ht="30" thickTop="1">
      <c r="A35" s="50" t="s">
        <v>44</v>
      </c>
    </row>
    <row r="36" ht="13.5">
      <c r="A36" s="31" t="s">
        <v>37</v>
      </c>
    </row>
    <row r="37" spans="1:3" ht="13.5">
      <c r="A37" s="51" t="s">
        <v>38</v>
      </c>
      <c r="B37" s="71">
        <v>128859</v>
      </c>
      <c r="C37" s="71">
        <v>130508</v>
      </c>
    </row>
    <row r="38" spans="1:3" ht="13.5">
      <c r="A38" s="51" t="s">
        <v>39</v>
      </c>
      <c r="B38" s="71">
        <v>217836</v>
      </c>
      <c r="C38" s="71">
        <v>191085</v>
      </c>
    </row>
    <row r="39" spans="1:3" ht="13.5">
      <c r="A39" s="51" t="s">
        <v>40</v>
      </c>
      <c r="B39" s="71">
        <v>158934</v>
      </c>
      <c r="C39" s="71">
        <v>78454</v>
      </c>
    </row>
    <row r="40" spans="1:3" ht="13.5">
      <c r="A40" s="52" t="s">
        <v>41</v>
      </c>
      <c r="B40" s="39">
        <f>SUM(B37:B39)</f>
        <v>505629</v>
      </c>
      <c r="C40" s="39">
        <f>SUM(C37:C39)</f>
        <v>400047</v>
      </c>
    </row>
    <row r="41" ht="13.5">
      <c r="A41" s="53" t="s">
        <v>45</v>
      </c>
    </row>
    <row r="42" spans="1:3" ht="13.5">
      <c r="A42" s="51" t="s">
        <v>38</v>
      </c>
      <c r="B42" s="71">
        <v>150000</v>
      </c>
      <c r="C42" s="71">
        <v>0</v>
      </c>
    </row>
    <row r="43" spans="1:3" ht="13.5">
      <c r="A43" s="51" t="s">
        <v>39</v>
      </c>
      <c r="B43" s="71">
        <v>0</v>
      </c>
      <c r="C43" s="71">
        <v>0</v>
      </c>
    </row>
    <row r="44" spans="1:3" ht="13.5">
      <c r="A44" s="51" t="s">
        <v>40</v>
      </c>
      <c r="B44" s="71">
        <v>0</v>
      </c>
      <c r="C44" s="71">
        <v>200000</v>
      </c>
    </row>
    <row r="45" spans="1:3" ht="13.5">
      <c r="A45" s="52" t="s">
        <v>46</v>
      </c>
      <c r="B45" s="39">
        <f>SUM(B41:B44)</f>
        <v>150000</v>
      </c>
      <c r="C45" s="39">
        <f>SUM(C41:C44)</f>
        <v>200000</v>
      </c>
    </row>
    <row r="46" spans="1:3" ht="14.25" thickBot="1">
      <c r="A46" s="54" t="s">
        <v>8</v>
      </c>
      <c r="B46" s="42">
        <f>+B45/B40</f>
        <v>0.29666019947431815</v>
      </c>
      <c r="C46" s="42">
        <f>+C45/C40</f>
        <v>0.499941256902314</v>
      </c>
    </row>
    <row r="47" ht="15" thickTop="1">
      <c r="A47" s="50" t="s">
        <v>47</v>
      </c>
    </row>
    <row r="48" spans="1:3" ht="27">
      <c r="A48" s="55" t="s">
        <v>76</v>
      </c>
      <c r="B48" s="71">
        <v>5</v>
      </c>
      <c r="C48" s="71">
        <v>5</v>
      </c>
    </row>
    <row r="49" spans="1:3" ht="13.5">
      <c r="A49" s="31" t="s">
        <v>42</v>
      </c>
      <c r="B49" s="71">
        <v>30</v>
      </c>
      <c r="C49" s="71">
        <v>30</v>
      </c>
    </row>
    <row r="50" spans="1:3" ht="14.25" thickBot="1">
      <c r="A50" s="52" t="s">
        <v>43</v>
      </c>
      <c r="B50" s="43">
        <f>+B48/B49</f>
        <v>0.16666666666666666</v>
      </c>
      <c r="C50" s="43">
        <f>+C48/C49</f>
        <v>0.16666666666666666</v>
      </c>
    </row>
    <row r="51" ht="15" thickTop="1">
      <c r="A51" s="56" t="s">
        <v>1</v>
      </c>
    </row>
    <row r="52" spans="1:4" ht="30">
      <c r="A52" s="57" t="s">
        <v>5</v>
      </c>
      <c r="D52" s="53" t="s">
        <v>48</v>
      </c>
    </row>
    <row r="53" spans="1:3" ht="13.5">
      <c r="A53" s="31" t="s">
        <v>61</v>
      </c>
      <c r="B53" s="71">
        <v>1794</v>
      </c>
      <c r="C53" s="71">
        <v>1794</v>
      </c>
    </row>
    <row r="54" spans="1:3" ht="13.5">
      <c r="A54" s="31" t="s">
        <v>78</v>
      </c>
      <c r="B54" s="71">
        <v>1794</v>
      </c>
      <c r="C54" s="71">
        <v>1794</v>
      </c>
    </row>
    <row r="55" spans="1:3" ht="14.25" thickBot="1">
      <c r="A55" s="51" t="s">
        <v>77</v>
      </c>
      <c r="B55" s="42">
        <f>+B54/B53</f>
        <v>1</v>
      </c>
      <c r="C55" s="42">
        <f>+C54/C53</f>
        <v>1</v>
      </c>
    </row>
    <row r="56" ht="14.25" thickTop="1"/>
    <row r="57" spans="1:4" ht="30">
      <c r="A57" s="57" t="s">
        <v>102</v>
      </c>
      <c r="D57" s="65" t="s">
        <v>105</v>
      </c>
    </row>
    <row r="58" spans="1:3" ht="13.5">
      <c r="A58" s="31" t="s">
        <v>62</v>
      </c>
      <c r="B58" s="71">
        <v>3154</v>
      </c>
      <c r="C58" s="71">
        <v>3154</v>
      </c>
    </row>
    <row r="59" spans="1:3" ht="13.5">
      <c r="A59" s="31" t="s">
        <v>63</v>
      </c>
      <c r="B59" s="71">
        <v>435</v>
      </c>
      <c r="C59" s="71">
        <v>435</v>
      </c>
    </row>
    <row r="60" spans="1:3" ht="27.75" thickBot="1">
      <c r="A60" s="58" t="s">
        <v>64</v>
      </c>
      <c r="B60" s="42">
        <f>+B59/B58</f>
        <v>0.13792010145846545</v>
      </c>
      <c r="C60" s="42">
        <f>+C59/C58</f>
        <v>0.13792010145846545</v>
      </c>
    </row>
    <row r="61" ht="14.25" thickTop="1"/>
    <row r="62" spans="1:4" ht="15" hidden="1">
      <c r="A62" s="57" t="s">
        <v>11</v>
      </c>
      <c r="D62" s="53" t="s">
        <v>87</v>
      </c>
    </row>
    <row r="63" ht="13.5" hidden="1">
      <c r="A63" s="31" t="s">
        <v>50</v>
      </c>
    </row>
    <row r="64" spans="1:3" ht="13.5" hidden="1">
      <c r="A64" s="51" t="s">
        <v>51</v>
      </c>
      <c r="B64" s="71"/>
      <c r="C64" s="71"/>
    </row>
    <row r="65" spans="1:3" ht="13.5" hidden="1">
      <c r="A65" s="51" t="s">
        <v>52</v>
      </c>
      <c r="B65" s="71"/>
      <c r="C65" s="71"/>
    </row>
    <row r="66" spans="1:3" ht="13.5" hidden="1">
      <c r="A66" s="52" t="s">
        <v>54</v>
      </c>
      <c r="B66" s="71"/>
      <c r="C66" s="71"/>
    </row>
    <row r="67" spans="1:3" ht="13.5" hidden="1">
      <c r="A67" s="52" t="s">
        <v>55</v>
      </c>
      <c r="B67" s="44">
        <f>IF(B64&gt;0,+B65/(B64/B66),"")</f>
      </c>
      <c r="C67" s="44">
        <f>IF(C64&gt;0,+C65/(C64/C66),"")</f>
      </c>
    </row>
    <row r="68" spans="1:3" ht="14.25" hidden="1">
      <c r="A68" s="59" t="s">
        <v>56</v>
      </c>
      <c r="B68" s="45">
        <f>IF(ISNUMBER(B67)=TRUE,B67*B64/B$101,"")</f>
      </c>
      <c r="C68" s="45">
        <f>IF(ISNUMBER(C67)=TRUE,C67*C64/C$101,"")</f>
      </c>
    </row>
    <row r="69" ht="13.5" hidden="1">
      <c r="A69" s="31" t="s">
        <v>49</v>
      </c>
    </row>
    <row r="70" spans="1:3" ht="13.5" hidden="1">
      <c r="A70" s="51" t="s">
        <v>51</v>
      </c>
      <c r="B70" s="71"/>
      <c r="C70" s="71"/>
    </row>
    <row r="71" spans="1:3" ht="13.5" hidden="1">
      <c r="A71" s="51" t="s">
        <v>52</v>
      </c>
      <c r="B71" s="71"/>
      <c r="C71" s="71"/>
    </row>
    <row r="72" spans="1:3" ht="13.5" hidden="1">
      <c r="A72" s="52" t="s">
        <v>54</v>
      </c>
      <c r="B72" s="71"/>
      <c r="C72" s="71"/>
    </row>
    <row r="73" spans="1:3" ht="13.5" hidden="1">
      <c r="A73" s="52" t="s">
        <v>55</v>
      </c>
      <c r="B73" s="44">
        <f>IF(B70&gt;0,+B71/(B70/B72),"")</f>
      </c>
      <c r="C73" s="44">
        <f>IF(C70&gt;0,+C71/(C70/C72),"")</f>
      </c>
    </row>
    <row r="74" spans="1:3" ht="14.25" hidden="1">
      <c r="A74" s="59" t="s">
        <v>56</v>
      </c>
      <c r="B74" s="45">
        <f>IF(ISNUMBER(B73)=TRUE,B73*B70/B$101,"")</f>
      </c>
      <c r="C74" s="45">
        <f>IF(ISNUMBER(C73)=TRUE,C73*C70/C$101,"")</f>
      </c>
    </row>
    <row r="75" ht="13.5" hidden="1">
      <c r="A75" s="31" t="s">
        <v>53</v>
      </c>
    </row>
    <row r="76" spans="1:3" ht="13.5" hidden="1">
      <c r="A76" s="51" t="s">
        <v>51</v>
      </c>
      <c r="B76" s="71"/>
      <c r="C76" s="71"/>
    </row>
    <row r="77" spans="1:3" ht="13.5" hidden="1">
      <c r="A77" s="51" t="s">
        <v>52</v>
      </c>
      <c r="B77" s="71"/>
      <c r="C77" s="71"/>
    </row>
    <row r="78" spans="1:3" ht="13.5" hidden="1">
      <c r="A78" s="52" t="s">
        <v>54</v>
      </c>
      <c r="B78" s="71"/>
      <c r="C78" s="71"/>
    </row>
    <row r="79" spans="1:3" ht="13.5" hidden="1">
      <c r="A79" s="52" t="s">
        <v>55</v>
      </c>
      <c r="B79" s="44">
        <f>IF(B76&gt;0,+B77/(B76/B78),"")</f>
      </c>
      <c r="C79" s="44">
        <f>IF(C76&gt;0,+C77/(C76/C78),"")</f>
      </c>
    </row>
    <row r="80" spans="1:3" ht="14.25" hidden="1">
      <c r="A80" s="59" t="s">
        <v>56</v>
      </c>
      <c r="B80" s="45">
        <f>IF(ISNUMBER(B79)=TRUE,B79*B76/B$101,"")</f>
      </c>
      <c r="C80" s="45">
        <f>IF(ISNUMBER(C79)=TRUE,C79*C76/C$101,"")</f>
      </c>
    </row>
    <row r="81" ht="13.5" hidden="1">
      <c r="A81" s="31" t="s">
        <v>57</v>
      </c>
    </row>
    <row r="82" spans="1:3" ht="13.5" hidden="1">
      <c r="A82" s="51" t="s">
        <v>51</v>
      </c>
      <c r="B82" s="71"/>
      <c r="C82" s="71"/>
    </row>
    <row r="83" spans="1:3" ht="13.5" hidden="1">
      <c r="A83" s="51" t="s">
        <v>52</v>
      </c>
      <c r="B83" s="71"/>
      <c r="C83" s="71"/>
    </row>
    <row r="84" spans="1:3" ht="13.5" hidden="1">
      <c r="A84" s="52" t="s">
        <v>54</v>
      </c>
      <c r="B84" s="71"/>
      <c r="C84" s="71"/>
    </row>
    <row r="85" spans="1:3" ht="13.5" hidden="1">
      <c r="A85" s="52" t="s">
        <v>55</v>
      </c>
      <c r="B85" s="44">
        <f>IF(B82&gt;0,+B83/(B82/B84),"")</f>
      </c>
      <c r="C85" s="44">
        <f>IF(C82&gt;0,+C83/(C82/C84),"")</f>
      </c>
    </row>
    <row r="86" spans="1:3" ht="14.25" hidden="1">
      <c r="A86" s="59" t="s">
        <v>56</v>
      </c>
      <c r="B86" s="45">
        <f>IF(ISNUMBER(B85)=TRUE,B85*B82/B$101,"")</f>
      </c>
      <c r="C86" s="45">
        <f>IF(ISNUMBER(C85)=TRUE,C85*C82/C$101,"")</f>
      </c>
    </row>
    <row r="87" ht="13.5" hidden="1">
      <c r="A87" s="70" t="s">
        <v>73</v>
      </c>
    </row>
    <row r="88" spans="1:3" ht="13.5" hidden="1">
      <c r="A88" s="51" t="s">
        <v>51</v>
      </c>
      <c r="B88" s="71"/>
      <c r="C88" s="71"/>
    </row>
    <row r="89" spans="1:3" ht="13.5" hidden="1">
      <c r="A89" s="51" t="s">
        <v>52</v>
      </c>
      <c r="B89" s="71"/>
      <c r="C89" s="71"/>
    </row>
    <row r="90" spans="1:3" ht="13.5" hidden="1">
      <c r="A90" s="52" t="s">
        <v>54</v>
      </c>
      <c r="B90" s="71"/>
      <c r="C90" s="71"/>
    </row>
    <row r="91" spans="1:3" ht="13.5" hidden="1">
      <c r="A91" s="52" t="s">
        <v>55</v>
      </c>
      <c r="B91" s="44">
        <f>IF(B88&gt;0,+B89/(B88/B90),"")</f>
      </c>
      <c r="C91" s="44">
        <f>IF(C88&gt;0,+C89/(C88/C90),"")</f>
      </c>
    </row>
    <row r="92" spans="1:3" ht="14.25" hidden="1">
      <c r="A92" s="59" t="s">
        <v>56</v>
      </c>
      <c r="B92" s="45">
        <f>IF(ISNUMBER(B91)=TRUE,B91*B88/B$101,"")</f>
      </c>
      <c r="C92" s="45">
        <f>IF(ISNUMBER(C91)=TRUE,C91*C88/C$101,"")</f>
      </c>
    </row>
    <row r="93" ht="13.5" hidden="1">
      <c r="A93" s="70" t="s">
        <v>73</v>
      </c>
    </row>
    <row r="94" spans="1:3" ht="13.5" hidden="1">
      <c r="A94" s="51" t="s">
        <v>51</v>
      </c>
      <c r="B94" s="71"/>
      <c r="C94" s="71"/>
    </row>
    <row r="95" spans="1:3" ht="13.5" hidden="1">
      <c r="A95" s="51" t="s">
        <v>52</v>
      </c>
      <c r="B95" s="71"/>
      <c r="C95" s="71"/>
    </row>
    <row r="96" spans="1:3" ht="13.5" hidden="1">
      <c r="A96" s="52" t="s">
        <v>54</v>
      </c>
      <c r="B96" s="71"/>
      <c r="C96" s="71"/>
    </row>
    <row r="97" spans="1:3" ht="13.5" hidden="1">
      <c r="A97" s="52" t="s">
        <v>55</v>
      </c>
      <c r="B97" s="44">
        <f>IF(B94&gt;0,+B95/(B94/B96),"")</f>
      </c>
      <c r="C97" s="44">
        <f>IF(C94&gt;0,+C95/(C94/C96),"")</f>
      </c>
    </row>
    <row r="98" spans="1:3" ht="14.25" hidden="1">
      <c r="A98" s="59" t="s">
        <v>56</v>
      </c>
      <c r="B98" s="45">
        <f>IF(ISNUMBER(B97)=TRUE,B97*B94/B$101,"")</f>
      </c>
      <c r="C98" s="45">
        <f>IF(ISNUMBER(C97)=TRUE,C97*C94/C$101,"")</f>
      </c>
    </row>
    <row r="99" ht="13.5" hidden="1"/>
    <row r="100" ht="13.5" hidden="1">
      <c r="A100" s="31" t="s">
        <v>58</v>
      </c>
    </row>
    <row r="101" spans="1:3" ht="13.5" hidden="1">
      <c r="A101" s="51" t="s">
        <v>59</v>
      </c>
      <c r="B101" s="35">
        <f>SUMIF($A$62:$A$100,"Historical cost",B62:B100)</f>
        <v>0</v>
      </c>
      <c r="C101" s="35">
        <f>SUMIF($A$62:$A$100,"Historical cost",C62:C100)</f>
        <v>0</v>
      </c>
    </row>
    <row r="102" spans="1:3" ht="14.25" hidden="1" thickBot="1">
      <c r="A102" s="51" t="s">
        <v>60</v>
      </c>
      <c r="B102" s="46">
        <f>SUMIF($A$62:$A$100,$A$68,B62:B100)</f>
        <v>0</v>
      </c>
      <c r="C102" s="46">
        <f>SUMIF($A$62:$A$100,$A$68,C62:C100)</f>
        <v>0</v>
      </c>
    </row>
    <row r="104" ht="15">
      <c r="A104" s="60" t="s">
        <v>2</v>
      </c>
    </row>
    <row r="105" spans="1:4" ht="15">
      <c r="A105" s="61" t="s">
        <v>9</v>
      </c>
      <c r="D105" s="53" t="s">
        <v>79</v>
      </c>
    </row>
    <row r="106" spans="1:3" ht="13.5">
      <c r="A106" s="31" t="s">
        <v>65</v>
      </c>
      <c r="B106" s="71">
        <v>140</v>
      </c>
      <c r="C106" s="71">
        <v>138</v>
      </c>
    </row>
    <row r="107" spans="1:3" ht="14.25" thickBot="1">
      <c r="A107" s="51" t="s">
        <v>9</v>
      </c>
      <c r="B107" s="41">
        <f>+B106/(B$9/1000)</f>
        <v>34.44881889763779</v>
      </c>
      <c r="C107" s="41">
        <f>+C106/(C$9/1000)</f>
        <v>33.95669291338583</v>
      </c>
    </row>
    <row r="108" ht="14.25" thickTop="1"/>
    <row r="109" spans="1:4" ht="15">
      <c r="A109" s="61" t="s">
        <v>10</v>
      </c>
      <c r="D109" s="53" t="s">
        <v>79</v>
      </c>
    </row>
    <row r="110" spans="1:3" ht="13.5">
      <c r="A110" s="31" t="s">
        <v>66</v>
      </c>
      <c r="B110" s="71">
        <v>168</v>
      </c>
      <c r="C110" s="71">
        <v>164</v>
      </c>
    </row>
    <row r="111" spans="1:3" ht="14.25" thickBot="1">
      <c r="A111" s="51" t="s">
        <v>10</v>
      </c>
      <c r="B111" s="41">
        <f>+B110/(B$9/1000)</f>
        <v>41.338582677165356</v>
      </c>
      <c r="C111" s="41">
        <f>+C110/(C$9/1000)</f>
        <v>40.354330708661415</v>
      </c>
    </row>
    <row r="112" ht="14.25" thickTop="1"/>
    <row r="113" spans="1:4" ht="15">
      <c r="A113" s="61" t="s">
        <v>13</v>
      </c>
      <c r="D113" s="65" t="s">
        <v>81</v>
      </c>
    </row>
    <row r="114" spans="1:3" ht="14.25" thickBot="1">
      <c r="A114" s="31" t="s">
        <v>80</v>
      </c>
      <c r="B114" s="72">
        <v>20</v>
      </c>
      <c r="C114" s="72">
        <v>27</v>
      </c>
    </row>
    <row r="115" ht="14.25" thickTop="1"/>
    <row r="116" ht="15">
      <c r="A116" s="62" t="s">
        <v>3</v>
      </c>
    </row>
    <row r="117" spans="1:4" ht="45">
      <c r="A117" s="63" t="s">
        <v>83</v>
      </c>
      <c r="D117" s="53" t="s">
        <v>82</v>
      </c>
    </row>
    <row r="118" spans="1:3" ht="13.5">
      <c r="A118" s="31" t="s">
        <v>67</v>
      </c>
      <c r="B118" s="71">
        <v>18</v>
      </c>
      <c r="C118" s="71">
        <v>18</v>
      </c>
    </row>
    <row r="119" spans="1:3" ht="13.5">
      <c r="A119" s="31" t="s">
        <v>84</v>
      </c>
      <c r="B119" s="71">
        <v>82</v>
      </c>
      <c r="C119" s="71">
        <v>82</v>
      </c>
    </row>
    <row r="120" spans="2:3" ht="14.25" thickBot="1">
      <c r="B120" s="47">
        <f>+B118/B119</f>
        <v>0.21951219512195122</v>
      </c>
      <c r="C120" s="47">
        <f>+C118/C119</f>
        <v>0.21951219512195122</v>
      </c>
    </row>
    <row r="121" ht="14.25" thickTop="1"/>
    <row r="122" spans="1:4" ht="30">
      <c r="A122" s="63" t="s">
        <v>103</v>
      </c>
      <c r="D122" s="53" t="s">
        <v>14</v>
      </c>
    </row>
    <row r="123" spans="1:3" ht="14.25">
      <c r="A123" s="31" t="s">
        <v>68</v>
      </c>
      <c r="B123" s="92">
        <v>63501</v>
      </c>
      <c r="C123" s="92">
        <v>61093</v>
      </c>
    </row>
    <row r="124" spans="2:3" ht="14.25" thickBot="1">
      <c r="B124" s="38">
        <f>+B123/B12</f>
        <v>0.052097442835237665</v>
      </c>
      <c r="C124" s="38">
        <f>+C123/C12</f>
        <v>0.04398945860124855</v>
      </c>
    </row>
    <row r="125" ht="14.25" thickTop="1"/>
    <row r="126" spans="1:4" ht="15">
      <c r="A126" s="63" t="s">
        <v>85</v>
      </c>
      <c r="D126" s="65" t="s">
        <v>86</v>
      </c>
    </row>
    <row r="127" spans="1:3" ht="13.5">
      <c r="A127" s="31" t="s">
        <v>69</v>
      </c>
      <c r="B127" s="71">
        <v>18</v>
      </c>
      <c r="C127" s="71">
        <v>18</v>
      </c>
    </row>
    <row r="128" spans="2:3" ht="14.25" thickBot="1">
      <c r="B128" s="43">
        <f>+B127/(B$9/1000)</f>
        <v>4.429133858267717</v>
      </c>
      <c r="C128" s="43">
        <f>+C127/(C$9/1000)</f>
        <v>4.429133858267717</v>
      </c>
    </row>
    <row r="129" ht="14.25" thickTop="1"/>
    <row r="130" spans="1:4" ht="30">
      <c r="A130" s="63" t="s">
        <v>12</v>
      </c>
      <c r="D130" s="53" t="s">
        <v>94</v>
      </c>
    </row>
    <row r="131" spans="1:3" ht="13.5">
      <c r="A131" s="31" t="s">
        <v>70</v>
      </c>
      <c r="B131" s="71">
        <v>4064</v>
      </c>
      <c r="C131" s="71">
        <v>4064</v>
      </c>
    </row>
    <row r="132" spans="2:3" ht="14.25" thickBot="1">
      <c r="B132" s="40">
        <f>+B131/B9</f>
        <v>1</v>
      </c>
      <c r="C132" s="40">
        <f>+C131/C9</f>
        <v>1</v>
      </c>
    </row>
    <row r="133" ht="14.25" thickTop="1"/>
    <row r="135" ht="27">
      <c r="D135" s="66" t="s">
        <v>92</v>
      </c>
    </row>
    <row r="136" ht="13.5">
      <c r="D136" s="67"/>
    </row>
    <row r="137" ht="13.5">
      <c r="D137" s="67" t="s">
        <v>93</v>
      </c>
    </row>
    <row r="138" ht="13.5">
      <c r="D138" s="67"/>
    </row>
    <row r="139" ht="27">
      <c r="D139" s="67" t="s">
        <v>15</v>
      </c>
    </row>
    <row r="140" ht="13.5">
      <c r="D140" s="67"/>
    </row>
  </sheetData>
  <sheetProtection/>
  <printOptions horizontalCentered="1"/>
  <pageMargins left="0.5" right="0.5" top="0.5" bottom="0.5" header="0.5" footer="0.5"/>
  <pageSetup fitToHeight="5" horizontalDpi="600" verticalDpi="600" orientation="landscape" scale="81" r:id="rId1"/>
  <headerFooter>
    <oddFooter>&amp;C&amp;"Arial,Regular"&amp;P</oddFooter>
  </headerFooter>
  <rowBreaks count="4" manualBreakCount="4">
    <brk id="34" max="3" man="1"/>
    <brk id="50" max="3" man="1"/>
    <brk id="80" max="3" man="1"/>
    <brk id="115" max="3" man="1"/>
  </rowBreaks>
  <ignoredErrors>
    <ignoredError sqref="B10:C11 B51:C52 B14:C14 B16:C18 B40:C41 B55:C57 B60:C105 B107:C109 B111:C113 B115:C117 B120:C122 B124:C126 B128:C130 B132:C132 B21:C22 B25:C26 B28:C30 B33:C36 B45:C47 B50:C50 C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1" max="1" width="52.140625" style="86" customWidth="1"/>
    <col min="2" max="3" width="12.7109375" style="69" customWidth="1"/>
    <col min="4" max="4" width="10.421875" style="91" bestFit="1" customWidth="1"/>
    <col min="5" max="5" width="15.28125" style="91" customWidth="1"/>
    <col min="6" max="6" width="13.8515625" style="89" hidden="1" customWidth="1"/>
    <col min="7" max="7" width="73.28125" style="90" hidden="1" customWidth="1"/>
    <col min="8" max="8" width="11.8515625" style="69" customWidth="1"/>
    <col min="9" max="16384" width="9.140625" style="69" customWidth="1"/>
  </cols>
  <sheetData>
    <row r="1" spans="1:7" s="2" customFormat="1" ht="22.5" customHeight="1">
      <c r="A1" s="93" t="s">
        <v>90</v>
      </c>
      <c r="B1" s="94"/>
      <c r="C1" s="94"/>
      <c r="D1" s="94"/>
      <c r="E1" s="94"/>
      <c r="F1" s="74"/>
      <c r="G1" s="75"/>
    </row>
    <row r="2" spans="1:7" s="2" customFormat="1" ht="9.75" customHeight="1">
      <c r="A2" s="1"/>
      <c r="D2" s="10"/>
      <c r="E2" s="10"/>
      <c r="F2" s="74"/>
      <c r="G2" s="75"/>
    </row>
    <row r="3" spans="1:7" s="7" customFormat="1" ht="18">
      <c r="A3" s="33" t="str">
        <f>CONCATENATE("Local Unit Name: ",'Data Input'!B3)</f>
        <v>Local Unit Name: City of Caro</v>
      </c>
      <c r="B3" s="11"/>
      <c r="C3" s="11"/>
      <c r="D3" s="11"/>
      <c r="E3" s="11"/>
      <c r="F3" s="76" t="s">
        <v>98</v>
      </c>
      <c r="G3" s="77"/>
    </row>
    <row r="4" spans="1:7" s="7" customFormat="1" ht="18">
      <c r="A4" s="34" t="str">
        <f>CONCATENATE("Local Unit Code: ",'Data Input'!B4)</f>
        <v>Local Unit Code: 792005</v>
      </c>
      <c r="B4" s="11"/>
      <c r="C4" s="11"/>
      <c r="D4" s="11"/>
      <c r="E4" s="11"/>
      <c r="F4" s="78"/>
      <c r="G4" s="77"/>
    </row>
    <row r="5" spans="1:7" s="7" customFormat="1" ht="18">
      <c r="A5" s="68"/>
      <c r="B5" s="11"/>
      <c r="C5" s="11"/>
      <c r="D5" s="11"/>
      <c r="E5" s="11"/>
      <c r="F5" s="78"/>
      <c r="G5" s="77"/>
    </row>
    <row r="6" spans="1:7" s="3" customFormat="1" ht="15">
      <c r="A6" s="69"/>
      <c r="B6" s="8" t="str">
        <f>+'Data Input'!B8</f>
        <v>2019</v>
      </c>
      <c r="C6" s="8" t="str">
        <f>+'Data Input'!C8</f>
        <v>2020</v>
      </c>
      <c r="D6" s="9" t="s">
        <v>72</v>
      </c>
      <c r="E6" s="9" t="s">
        <v>19</v>
      </c>
      <c r="F6" s="30">
        <v>0.01</v>
      </c>
      <c r="G6" s="79" t="s">
        <v>97</v>
      </c>
    </row>
    <row r="7" spans="1:7" s="3" customFormat="1" ht="15">
      <c r="A7" s="27" t="s">
        <v>0</v>
      </c>
      <c r="B7" s="4"/>
      <c r="C7" s="4"/>
      <c r="D7" s="9" t="s">
        <v>16</v>
      </c>
      <c r="E7" s="9"/>
      <c r="F7" s="84" t="s">
        <v>96</v>
      </c>
      <c r="G7" s="80"/>
    </row>
    <row r="8" spans="1:7" s="3" customFormat="1" ht="15">
      <c r="A8" s="12" t="str">
        <f>+'Data Input'!A11</f>
        <v>Annual General Fund expenditures per capita</v>
      </c>
      <c r="B8" s="16">
        <f>+'Data Input'!B13</f>
        <v>299.92347440944883</v>
      </c>
      <c r="C8" s="16">
        <f>+'Data Input'!C13</f>
        <v>341.7347440944882</v>
      </c>
      <c r="D8" s="17">
        <f>+C8/B8-1</f>
        <v>0.13940645948892794</v>
      </c>
      <c r="E8" s="17" t="str">
        <f aca="true" t="shared" si="0" ref="E8:E13">IF(ABS(C8/B8-1)&lt;$F$6,"Neutral",IF(F8="Good",IF(C8&gt;B8,"Positive","Negative"),IF(F8="Bad",IF(C8&lt;B8,"Positive","Negative"),"Neutral")))</f>
        <v>Negative</v>
      </c>
      <c r="F8" s="84" t="s">
        <v>17</v>
      </c>
      <c r="G8" s="81"/>
    </row>
    <row r="9" spans="1:7" s="3" customFormat="1" ht="30">
      <c r="A9" s="12" t="str">
        <f>+'Data Input'!A14</f>
        <v>Fund Balance as % of annual General Fund expenditures</v>
      </c>
      <c r="B9" s="18">
        <f>+'Data Input'!B16</f>
        <v>3.2139177562517998</v>
      </c>
      <c r="C9" s="18">
        <f>+'Data Input'!C16</f>
        <v>3.038669796444438</v>
      </c>
      <c r="D9" s="17">
        <f aca="true" t="shared" si="1" ref="D9:D25">+C9/B9-1</f>
        <v>-0.054527829614328116</v>
      </c>
      <c r="E9" s="17" t="str">
        <f t="shared" si="0"/>
        <v>Negative</v>
      </c>
      <c r="F9" s="84" t="s">
        <v>18</v>
      </c>
      <c r="G9" s="81"/>
    </row>
    <row r="10" spans="1:7" s="3" customFormat="1" ht="30">
      <c r="A10" s="12" t="str">
        <f>+'Data Input'!A17</f>
        <v>Unfunded pension &amp; OPEB liability, as a % of annual General Fund revenue</v>
      </c>
      <c r="B10" s="19" t="str">
        <f>+'Data Input'!B28</f>
        <v>Overfunded</v>
      </c>
      <c r="C10" s="19" t="str">
        <f>+'Data Input'!C28</f>
        <v>Overfunded</v>
      </c>
      <c r="D10" s="17" t="e">
        <f t="shared" si="1"/>
        <v>#VALUE!</v>
      </c>
      <c r="E10" s="17" t="e">
        <f t="shared" si="0"/>
        <v>#VALUE!</v>
      </c>
      <c r="F10" s="85" t="s">
        <v>17</v>
      </c>
      <c r="G10" s="81"/>
    </row>
    <row r="11" spans="1:7" s="3" customFormat="1" ht="15">
      <c r="A11" s="12" t="str">
        <f>+'Data Input'!A29</f>
        <v>Debt burden per capita</v>
      </c>
      <c r="B11" s="16">
        <f>+'Data Input'!B34</f>
        <v>1208.0009842519685</v>
      </c>
      <c r="C11" s="16">
        <f>+'Data Input'!C34</f>
        <v>1180.3277559055118</v>
      </c>
      <c r="D11" s="17">
        <f t="shared" si="1"/>
        <v>-0.022908282946137448</v>
      </c>
      <c r="E11" s="17" t="str">
        <f t="shared" si="0"/>
        <v>Positive</v>
      </c>
      <c r="F11" s="85" t="s">
        <v>17</v>
      </c>
      <c r="G11" s="81"/>
    </row>
    <row r="12" spans="1:7" s="3" customFormat="1" ht="30">
      <c r="A12" s="12" t="str">
        <f>+'Data Input'!A35</f>
        <v>Percentage of road funding provided by the General Fund</v>
      </c>
      <c r="B12" s="20">
        <f>+'Data Input'!B46</f>
        <v>0.29666019947431815</v>
      </c>
      <c r="C12" s="20">
        <f>+'Data Input'!C46</f>
        <v>0.499941256902314</v>
      </c>
      <c r="D12" s="17">
        <f t="shared" si="1"/>
        <v>0.6852319852417341</v>
      </c>
      <c r="E12" s="17" t="str">
        <f t="shared" si="0"/>
        <v>Neutral</v>
      </c>
      <c r="F12" s="84" t="s">
        <v>20</v>
      </c>
      <c r="G12" s="81"/>
    </row>
    <row r="13" spans="1:7" s="3" customFormat="1" ht="15">
      <c r="A13" s="12" t="str">
        <f>+'Data Input'!A47</f>
        <v>Ratio of pensioners to employees </v>
      </c>
      <c r="B13" s="21">
        <f>+'Data Input'!B50</f>
        <v>0.16666666666666666</v>
      </c>
      <c r="C13" s="21">
        <f>+'Data Input'!C50</f>
        <v>0.16666666666666666</v>
      </c>
      <c r="D13" s="17">
        <f t="shared" si="1"/>
        <v>0</v>
      </c>
      <c r="E13" s="17" t="str">
        <f t="shared" si="0"/>
        <v>Neutral</v>
      </c>
      <c r="F13" s="84" t="s">
        <v>20</v>
      </c>
      <c r="G13" s="82"/>
    </row>
    <row r="14" spans="1:7" s="2" customFormat="1" ht="15">
      <c r="A14" s="28" t="s">
        <v>1</v>
      </c>
      <c r="B14" s="23"/>
      <c r="C14" s="23"/>
      <c r="D14" s="17"/>
      <c r="E14" s="17"/>
      <c r="F14" s="84"/>
      <c r="G14" s="83"/>
    </row>
    <row r="15" spans="1:7" s="3" customFormat="1" ht="30">
      <c r="A15" s="13" t="str">
        <f>+'Data Input'!A52</f>
        <v>% of community with access to high speed broadband</v>
      </c>
      <c r="B15" s="19">
        <f>+'Data Input'!B55</f>
        <v>1</v>
      </c>
      <c r="C15" s="19">
        <f>+'Data Input'!C55</f>
        <v>1</v>
      </c>
      <c r="D15" s="17">
        <f t="shared" si="1"/>
        <v>0</v>
      </c>
      <c r="E15" s="17" t="str">
        <f>IF(ABS(C15/B15-1)&lt;$F$6,"Neutral",IF(F15="Good",IF(C15&gt;B15,"Positive","Negative"),IF(F15="Bad",IF(C15&lt;B15,"Positive","Negative"),"Neutral")))</f>
        <v>Neutral</v>
      </c>
      <c r="F15" s="84" t="s">
        <v>18</v>
      </c>
      <c r="G15" s="81"/>
    </row>
    <row r="16" spans="1:8" s="3" customFormat="1" ht="30">
      <c r="A16" s="13" t="str">
        <f>+'Data Input'!A57</f>
        <v>% of community age 25+ with Bachelor's degree or higher </v>
      </c>
      <c r="B16" s="19">
        <f>+'Data Input'!B60</f>
        <v>0.13792010145846545</v>
      </c>
      <c r="C16" s="19">
        <f>+'Data Input'!C60</f>
        <v>0.13792010145846545</v>
      </c>
      <c r="D16" s="17">
        <f t="shared" si="1"/>
        <v>0</v>
      </c>
      <c r="E16" s="17" t="str">
        <f>IF(ABS(C16/B16-1)&lt;$F$6,"Neutral",IF(F16="Good",IF(C16&gt;B16,"Positive","Negative"),IF(F16="Bad",IF(C16&lt;B16,"Positive","Negative"),"Neutral")))</f>
        <v>Neutral</v>
      </c>
      <c r="F16" s="84" t="s">
        <v>18</v>
      </c>
      <c r="G16" s="81"/>
      <c r="H16" s="5"/>
    </row>
    <row r="17" spans="1:7" s="3" customFormat="1" ht="15">
      <c r="A17" s="29" t="s">
        <v>2</v>
      </c>
      <c r="B17" s="22"/>
      <c r="C17" s="22"/>
      <c r="D17" s="17"/>
      <c r="E17" s="17"/>
      <c r="F17" s="84"/>
      <c r="G17" s="83"/>
    </row>
    <row r="18" spans="1:7" s="3" customFormat="1" ht="15">
      <c r="A18" s="14" t="str">
        <f>+'Data Input'!A105</f>
        <v>Violent crimes per thousand</v>
      </c>
      <c r="B18" s="22">
        <f>+'Data Input'!B107</f>
        <v>34.44881889763779</v>
      </c>
      <c r="C18" s="22">
        <f>+'Data Input'!C107</f>
        <v>33.95669291338583</v>
      </c>
      <c r="D18" s="17">
        <f t="shared" si="1"/>
        <v>-0.014285714285714124</v>
      </c>
      <c r="E18" s="17" t="str">
        <f>IF(ABS(C18/B18-1)&lt;$F$6,"Neutral",IF(F18="Good",IF(C18&gt;B18,"Positive","Negative"),IF(F18="Bad",IF(C18&lt;B18,"Positive","Negative"),"Neutral")))</f>
        <v>Positive</v>
      </c>
      <c r="F18" s="84" t="s">
        <v>17</v>
      </c>
      <c r="G18" s="83"/>
    </row>
    <row r="19" spans="1:7" s="3" customFormat="1" ht="15">
      <c r="A19" s="14" t="str">
        <f>+'Data Input'!A109</f>
        <v>Property crimes per thousand</v>
      </c>
      <c r="B19" s="22">
        <f>+'Data Input'!B111</f>
        <v>41.338582677165356</v>
      </c>
      <c r="C19" s="22">
        <f>+'Data Input'!C111</f>
        <v>40.354330708661415</v>
      </c>
      <c r="D19" s="17">
        <f t="shared" si="1"/>
        <v>-0.023809523809523947</v>
      </c>
      <c r="E19" s="17" t="str">
        <f>IF(ABS(C19/B19-1)&lt;$F$6,"Neutral",IF(F19="Good",IF(C19&gt;B19,"Positive","Negative"),IF(F19="Bad",IF(C19&lt;B19,"Positive","Negative"),"Neutral")))</f>
        <v>Positive</v>
      </c>
      <c r="F19" s="84" t="s">
        <v>17</v>
      </c>
      <c r="G19" s="83"/>
    </row>
    <row r="20" spans="1:7" s="3" customFormat="1" ht="15">
      <c r="A20" s="14" t="str">
        <f>+'Data Input'!A113</f>
        <v>Traffic injuries or fatalities</v>
      </c>
      <c r="B20" s="22">
        <f>+'Data Input'!B114</f>
        <v>20</v>
      </c>
      <c r="C20" s="22">
        <f>+'Data Input'!C114</f>
        <v>27</v>
      </c>
      <c r="D20" s="17">
        <f t="shared" si="1"/>
        <v>0.3500000000000001</v>
      </c>
      <c r="E20" s="17" t="str">
        <f>IF(ABS(C20/B20-1)&lt;$F$6,"Neutral",IF(F20="Good",IF(C20&gt;B20,"Positive","Negative"),IF(F20="Bad",IF(C20&lt;B20,"Positive","Negative"),"Neutral")))</f>
        <v>Negative</v>
      </c>
      <c r="F20" s="84" t="s">
        <v>17</v>
      </c>
      <c r="G20" s="81"/>
    </row>
    <row r="21" spans="1:7" s="3" customFormat="1" ht="15">
      <c r="A21" s="29" t="s">
        <v>3</v>
      </c>
      <c r="B21" s="22"/>
      <c r="C21" s="22"/>
      <c r="D21" s="17"/>
      <c r="E21" s="17"/>
      <c r="F21" s="84"/>
      <c r="G21" s="83"/>
    </row>
    <row r="22" spans="1:7" s="6" customFormat="1" ht="45">
      <c r="A22" s="15" t="str">
        <f>+'Data Input'!A117</f>
        <v>Miles of sidewalks and non-motorized paths/trails as a factor of total miles of local/major roads &amp; streets</v>
      </c>
      <c r="B22" s="24">
        <f>+'Data Input'!B120</f>
        <v>0.21951219512195122</v>
      </c>
      <c r="C22" s="24">
        <f>+'Data Input'!C120</f>
        <v>0.21951219512195122</v>
      </c>
      <c r="D22" s="17">
        <f t="shared" si="1"/>
        <v>0</v>
      </c>
      <c r="E22" s="17" t="str">
        <f>IF(ABS(C22/B22-1)&lt;$F$6,"Neutral",IF(F22="Good",IF(C22&gt;B22,"Positive","Negative"),IF(F22="Bad",IF(C22&lt;B22,"Positive","Negative"),"Neutral")))</f>
        <v>Neutral</v>
      </c>
      <c r="F22" s="84" t="s">
        <v>18</v>
      </c>
      <c r="G22" s="81"/>
    </row>
    <row r="23" spans="1:7" s="3" customFormat="1" ht="30">
      <c r="A23" s="15" t="str">
        <f>+'Data Input'!A122</f>
        <v>Percent of General Fund expenditures committed to arts, culture and recreation</v>
      </c>
      <c r="B23" s="20">
        <f>+'Data Input'!B124</f>
        <v>0.052097442835237665</v>
      </c>
      <c r="C23" s="20">
        <f>+'Data Input'!C124</f>
        <v>0.04398945860124855</v>
      </c>
      <c r="D23" s="17">
        <f t="shared" si="1"/>
        <v>-0.15563113643852466</v>
      </c>
      <c r="E23" s="17" t="str">
        <f>IF(ABS(C23/B23-1)&lt;$F$6,"Neutral",IF(F23="Good",IF(C23&gt;B23,"Positive","Negative"),IF(F23="Bad",IF(C23&lt;B23,"Positive","Negative"),"Neutral")))</f>
        <v>Neutral</v>
      </c>
      <c r="F23" s="84" t="s">
        <v>20</v>
      </c>
      <c r="G23" s="81"/>
    </row>
    <row r="24" spans="1:7" s="3" customFormat="1" ht="15">
      <c r="A24" s="15" t="str">
        <f>+'Data Input'!A126</f>
        <v>Acres of parks per thousand residents</v>
      </c>
      <c r="B24" s="25">
        <f>+'Data Input'!B128</f>
        <v>4.429133858267717</v>
      </c>
      <c r="C24" s="25">
        <f>+'Data Input'!C128</f>
        <v>4.429133858267717</v>
      </c>
      <c r="D24" s="17">
        <f t="shared" si="1"/>
        <v>0</v>
      </c>
      <c r="E24" s="17" t="str">
        <f>IF(ABS(C24/B24-1)&lt;$F$6,"Neutral",IF(F24="Good",IF(C24&gt;B24,"Positive","Negative"),IF(F24="Bad",IF(C24&lt;B24,"Positive","Negative"),"Neutral")))</f>
        <v>Neutral</v>
      </c>
      <c r="F24" s="84" t="s">
        <v>18</v>
      </c>
      <c r="G24" s="81"/>
    </row>
    <row r="25" spans="1:7" s="2" customFormat="1" ht="30">
      <c r="A25" s="15" t="str">
        <f>+'Data Input'!A130</f>
        <v>Percent of community being provided with curbside recycling</v>
      </c>
      <c r="B25" s="26">
        <f>+'Data Input'!B132</f>
        <v>1</v>
      </c>
      <c r="C25" s="26">
        <f>+'Data Input'!C132</f>
        <v>1</v>
      </c>
      <c r="D25" s="17">
        <f t="shared" si="1"/>
        <v>0</v>
      </c>
      <c r="E25" s="17" t="str">
        <f>IF(ABS(C25/B25-1)&lt;$F$6,"Neutral",IF(F25="Good",IF(C25&gt;B25,"Positive","Negative"),IF(F25="Bad",IF(C25&lt;B25,"Positive","Negative"),"Neutral")))</f>
        <v>Neutral</v>
      </c>
      <c r="F25" s="84" t="s">
        <v>18</v>
      </c>
      <c r="G25" s="81"/>
    </row>
    <row r="26" spans="2:5" ht="15">
      <c r="B26" s="87"/>
      <c r="C26" s="87"/>
      <c r="D26" s="88"/>
      <c r="E26" s="88"/>
    </row>
    <row r="31" ht="15">
      <c r="A31" s="69"/>
    </row>
  </sheetData>
  <sheetProtection formatCells="0" formatColumns="0" formatRows="0" insertColumns="0" insertRows="0" deleteColumns="0" deleteRows="0"/>
  <mergeCells count="1">
    <mergeCell ref="A1:E1"/>
  </mergeCells>
  <conditionalFormatting sqref="D8">
    <cfRule type="iconSet" priority="2" dxfId="3">
      <iconSet iconSet="3ArrowsGray">
        <cfvo type="percent" val="0"/>
        <cfvo type="num" val="-Dashboard!$F$6"/>
        <cfvo type="num" val="+Dashboard!$F$6"/>
      </iconSet>
    </cfRule>
  </conditionalFormatting>
  <conditionalFormatting sqref="E3:E65536">
    <cfRule type="expression" priority="20" dxfId="4">
      <formula>$E3="Negative"</formula>
    </cfRule>
    <cfRule type="expression" priority="21" dxfId="5">
      <formula>$E3="Neutral"</formula>
    </cfRule>
    <cfRule type="expression" priority="22" dxfId="6">
      <formula>$E3="Positive"</formula>
    </cfRule>
  </conditionalFormatting>
  <conditionalFormatting sqref="D9:D25">
    <cfRule type="iconSet" priority="33" dxfId="3">
      <iconSet iconSet="3ArrowsGray">
        <cfvo type="percent" val="0"/>
        <cfvo type="num" val="-Dashboard!$F$6"/>
        <cfvo type="num" val="+Dashboard!$F$6"/>
      </iconSet>
    </cfRule>
  </conditionalFormatting>
  <dataValidations count="1">
    <dataValidation type="list" allowBlank="1" showInputMessage="1" showErrorMessage="1" sqref="F8:F25">
      <formula1>"Good, Bad, Neutral"</formula1>
    </dataValidation>
  </dataValidations>
  <printOptions horizontalCentered="1" verticalCentered="1"/>
  <pageMargins left="0.25" right="0.25" top="0.3" bottom="0.3" header="0.3" footer="0.3"/>
  <pageSetup fitToHeight="1" fitToWidth="1" horizontalDpi="600" verticalDpi="600" orientation="landscape" r:id="rId1"/>
  <ignoredErrors>
    <ignoredError sqref="B8:E13 B14:E16 B17:E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MML</dc:creator>
  <cp:keywords/>
  <dc:description/>
  <cp:lastModifiedBy>Sara Savage</cp:lastModifiedBy>
  <cp:lastPrinted>2014-09-09T14:52:57Z</cp:lastPrinted>
  <dcterms:created xsi:type="dcterms:W3CDTF">2011-03-01T21:01:47Z</dcterms:created>
  <dcterms:modified xsi:type="dcterms:W3CDTF">2020-12-04T18:26:44Z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AnkerC@michigan.gov</vt:lpwstr>
  </property>
  <property fmtid="{D5CDD505-2E9C-101B-9397-08002B2CF9AE}" pid="5" name="MSIP_Label_3a2fed65-62e7-46ea-af74-187e0c17143a_SetDate">
    <vt:lpwstr>2020-09-25T20:01:49.6693136Z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8de5aa1b-636a-489e-8acc-cd1107e2c73c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